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tabRatio="775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Print_Titles" localSheetId="3">'16.2-илова'!$3:$4</definedName>
    <definedName name="_xlnm.Print_Area" localSheetId="1">'16.1-илова'!$A$1:$J$18</definedName>
    <definedName name="_xlnm.Print_Area" localSheetId="0">'16-илова 1-жадвал'!$A$1:$C$17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45621"/>
</workbook>
</file>

<file path=xl/calcChain.xml><?xml version="1.0" encoding="utf-8"?>
<calcChain xmlns="http://schemas.openxmlformats.org/spreadsheetml/2006/main">
  <c r="C7" i="1" l="1"/>
  <c r="K15" i="3" l="1"/>
  <c r="C10" i="1" s="1"/>
  <c r="J15" i="3"/>
  <c r="C9" i="1" s="1"/>
  <c r="I15" i="3"/>
  <c r="H15" i="3"/>
  <c r="C11" i="1" l="1"/>
  <c r="F9" i="4"/>
  <c r="F7" i="4"/>
  <c r="F6" i="4"/>
  <c r="A7" i="3"/>
  <c r="A8" i="3" s="1"/>
  <c r="A9" i="3" s="1"/>
  <c r="A10" i="3" s="1"/>
  <c r="A11" i="3" s="1"/>
  <c r="A12" i="3" s="1"/>
  <c r="A13" i="3" s="1"/>
  <c r="A14" i="3" s="1"/>
  <c r="A6" i="3"/>
  <c r="L14" i="3"/>
  <c r="L13" i="3"/>
  <c r="L12" i="3"/>
  <c r="L11" i="3"/>
  <c r="L10" i="3"/>
  <c r="L9" i="3"/>
  <c r="L8" i="3"/>
  <c r="L7" i="3"/>
  <c r="L6" i="3"/>
  <c r="L5" i="3"/>
  <c r="L15" i="3" l="1"/>
  <c r="N6" i="2"/>
  <c r="I12" i="2" l="1"/>
  <c r="D13" i="2"/>
  <c r="I6" i="2" l="1"/>
  <c r="H9" i="2" l="1"/>
  <c r="H13" i="2" s="1"/>
  <c r="C8" i="1" s="1"/>
  <c r="C12" i="1" s="1"/>
  <c r="C15" i="4" l="1"/>
  <c r="F15" i="4" l="1"/>
  <c r="G13" i="2"/>
  <c r="F13" i="2"/>
  <c r="E13" i="2"/>
  <c r="I11" i="2"/>
  <c r="I10" i="2"/>
  <c r="I9" i="2"/>
  <c r="I8" i="2"/>
  <c r="I5" i="2"/>
  <c r="I7" i="2" l="1"/>
  <c r="I13" i="2"/>
</calcChain>
</file>

<file path=xl/sharedStrings.xml><?xml version="1.0" encoding="utf-8"?>
<sst xmlns="http://schemas.openxmlformats.org/spreadsheetml/2006/main" count="106" uniqueCount="94">
  <si>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</si>
  <si>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</si>
  <si>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</si>
  <si>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</si>
  <si>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</si>
  <si>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</si>
  <si>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</si>
  <si>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</si>
  <si>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</si>
  <si>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</si>
  <si>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</si>
  <si>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</si>
  <si>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</si>
  <si>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</si>
  <si>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</si>
  <si>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</si>
  <si>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Умумтаълим мактабларини таъмирлаш ва жиҳозлаш</t>
  </si>
  <si>
    <t>сони</t>
  </si>
  <si>
    <t>Мактабгача таълим муассасаларини таъмирлаш ва жиҳозлаш</t>
  </si>
  <si>
    <t>Соғлиқни сақлаш муассасаларини таъмирлаш ва жиҳозлаш</t>
  </si>
  <si>
    <t>Бошқа ижтимоий соҳа муассасаларини таъмирлаш ва жиҳозлаш</t>
  </si>
  <si>
    <t>Ичимлик суви таъминотини яхшилаш</t>
  </si>
  <si>
    <t>Кўча чироқларини ўрнатиш</t>
  </si>
  <si>
    <t>чироқлар сони</t>
  </si>
  <si>
    <t>Ободонлаштириш ва кўкаламзорлаштириш</t>
  </si>
  <si>
    <t>тадбирлар сони</t>
  </si>
  <si>
    <t>Бошқа тадбирлар</t>
  </si>
  <si>
    <t>жами</t>
  </si>
  <si>
    <t>Х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</si>
  <si>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</si>
  <si>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</si>
  <si>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</si>
  <si>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</si>
  <si>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</si>
  <si>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</si>
  <si>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</si>
  <si>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</si>
  <si>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</si>
  <si>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</si>
  <si>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Туман (шаҳар) бюджетининг қўшимча манбаларининг 30 фоизи миқдорида ажратиладиган маблағлар</t>
  </si>
  <si>
    <t>эркин қолдиқ маблағлари</t>
  </si>
  <si>
    <t>даромадларнинг ҳисобот чораклари якунлари бўйича аниқланадиган прогноздан ошириб бажарилган қисми</t>
  </si>
  <si>
    <t>давлат даромадига ўтказилган мол-мулкни реализация қилишдан тушган тушумлар</t>
  </si>
  <si>
    <t>электрон савдо майдончасида ер участкаларига бўлган ҳуқуқларни сотишдан тушган маблағлар</t>
  </si>
  <si>
    <t>бюджетдан ажратиладиган маблағлар камайтирилиши натижасида бўшаб қолган маблағлар</t>
  </si>
  <si>
    <t>Жами ажратиладиган маблағлар</t>
  </si>
  <si>
    <t>Тадбирнинг хос рақами (ID)</t>
  </si>
  <si>
    <t>Жами тўпланган овозлар сони</t>
  </si>
  <si>
    <t>шундан</t>
  </si>
  <si>
    <t>Тадбирнинг қисқача мазмуни (соҳаси)</t>
  </si>
  <si>
    <t>Тадбирнинг молиялаштирилиши (минг сўм)</t>
  </si>
  <si>
    <t>онлайн овозлар</t>
  </si>
  <si>
    <t>офлайн овозлар</t>
  </si>
  <si>
    <t>SMS орқали</t>
  </si>
  <si>
    <t>Тадбирнинг фуқаро томонидан киритилган дастлабки қиймати</t>
  </si>
  <si>
    <t>Тадбирни амалга ошириш қиймати*</t>
  </si>
  <si>
    <t>Ажратилган маблағлар</t>
  </si>
  <si>
    <t>Бажарилган ишлар учун тўлаб берилган маблағлар</t>
  </si>
  <si>
    <t>Қолдиқ маблағлар</t>
  </si>
  <si>
    <t>Жами:</t>
  </si>
  <si>
    <t>Молиялаштирилган таклифлар
сони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</si>
  <si>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(минг сўм)</t>
    </r>
  </si>
  <si>
    <t>умумий узунлиги
км</t>
  </si>
  <si>
    <t>Ҳудудий ички йўллар таъмирлаш</t>
  </si>
  <si>
    <t>МАЪЛУМОТ</t>
  </si>
  <si>
    <t>3.3.</t>
  </si>
  <si>
    <t>3.4.</t>
  </si>
  <si>
    <t>3.5.</t>
  </si>
  <si>
    <t>Туман (шаҳар) бюджетининг тасдиқланган ички йўлларни таъмирлаш харажатлари 100 фоиз қисми миқдорида ажратиладиган маблағлар</t>
  </si>
  <si>
    <t>Мингбулоқ туман</t>
  </si>
  <si>
    <t>2024 йил 2-чорак  Ташаббусли бюджетлаштириш натижалари бўйича</t>
  </si>
  <si>
    <t>01.07.2024йил</t>
  </si>
  <si>
    <t>2024 йил 2-чорак "Фуқаролар ташаббуси жамғармаси" маблағларини шакллантирилиши юзасидан
МАЪЛУМОТ</t>
  </si>
  <si>
    <t>01.07.2024 й</t>
  </si>
  <si>
    <t>2024 йил 2-чорак "Фуқаролар ташаббуси жамғармаси" маблағларини шакллантирилиши юзасидан</t>
  </si>
  <si>
    <t>2024 йил 2-чорак  "Фуқаролар ташаббуси жамғармаси"дан жамоатчилик фикри асосида шакллантирилган (ғолиб деб топилган) тадбирларни молиялаштириш учун йўналтирилган маблағлар юзасидан
МАЪЛУМОТ</t>
  </si>
  <si>
    <t>032300992007</t>
  </si>
  <si>
    <t>032310541007</t>
  </si>
  <si>
    <t>032301886007</t>
  </si>
  <si>
    <t>032300847007</t>
  </si>
  <si>
    <t>032300086007</t>
  </si>
  <si>
    <t>032306897007</t>
  </si>
  <si>
    <t>032302016007</t>
  </si>
  <si>
    <t>032322653007</t>
  </si>
  <si>
    <t xml:space="preserve">Cерхаракат МФЙдаги Таббарук, Фарғона йўли кўчаларини асфалтлаш </t>
  </si>
  <si>
    <t>32-мактабга 24х44 метрли усти епик замонавий суний копламали мини стадион куриш.</t>
  </si>
  <si>
    <t xml:space="preserve">Қайроғочовул МФЙдаги Қабристон йўли кўчаси (Марказ билан боғловчи асосий йўл)ни асфалтлаш </t>
  </si>
  <si>
    <t>Қораянтоқ  қишлоги ку́чаларига асфальт қопламаси ётқизиш</t>
  </si>
  <si>
    <t>Баланд Гуртепа Дўмса асосий ички кўчаларини асфалтлаш</t>
  </si>
  <si>
    <t>Қорашахар МФЙдаги Кўлбўйи ва Сохил кўчасини асфалтлаш</t>
  </si>
  <si>
    <t>Тегирмонбоши МФЙдаги Садоқат, Ёш куч, Боғ кўчаларини асфалтлаш</t>
  </si>
  <si>
    <t xml:space="preserve">Мингбулоқ туманидаги 11-сонли умумтаълим мактабини эшик деразаларини алмаштириш (мактаб асфалтини ва деворини янгилаш) </t>
  </si>
  <si>
    <t>Момохон МФЙ худудидаги Олмазор.Самимият,Арик ёка кучаларини жами 3км масофани асфалтлаш ишларини бажариш.</t>
  </si>
  <si>
    <t>Марказий поликлиникани жихозлаш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</si>
</sst>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.0\ _₽_-;\-* #,##0.0\ _₽_-;_-* &quot;-&quot;??\ _₽_-;_-@_-"/>
    <numFmt numFmtId="166" formatCode="_-* #,##0.0\ _₽_-;\-* #,##0.0\ _₽_-;_-* &quot;-&quot;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0"/>
      <color rgb="FF002060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16"/>
      <color rgb="FF002060"/>
      <name val="Times New Roman"/>
      <family val="1"/>
      <charset val="204"/>
    </font>
    <font>
      <i/>
      <sz val="11"/>
      <color rgb="FF002060"/>
      <name val="Times New Roman"/>
      <family val="1"/>
      <charset val="204"/>
    </font>
    <font>
      <i/>
      <sz val="12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165" fontId="5" fillId="2" borderId="9" xfId="6" applyNumberFormat="1" applyFont="1" applyFill="1" applyBorder="1" applyAlignment="1">
      <alignment horizontal="center" vertical="center" wrapText="1"/>
    </xf>
    <xf numFmtId="165" fontId="6" fillId="2" borderId="5" xfId="6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5" fillId="2" borderId="17" xfId="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5" fillId="0" borderId="0" xfId="0" applyFont="1"/>
    <xf numFmtId="166" fontId="4" fillId="0" borderId="0" xfId="0" applyNumberFormat="1" applyFont="1"/>
    <xf numFmtId="0" fontId="16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2" fillId="0" borderId="2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/>
    </xf>
    <xf numFmtId="165" fontId="6" fillId="2" borderId="11" xfId="0" applyNumberFormat="1" applyFont="1" applyFill="1" applyBorder="1" applyAlignment="1">
      <alignment vertical="center" wrapText="1"/>
    </xf>
    <xf numFmtId="165" fontId="5" fillId="2" borderId="5" xfId="0" applyNumberFormat="1" applyFont="1" applyFill="1" applyBorder="1" applyAlignment="1">
      <alignment vertical="center" wrapText="1"/>
    </xf>
    <xf numFmtId="165" fontId="6" fillId="2" borderId="5" xfId="6" applyNumberFormat="1" applyFont="1" applyFill="1" applyBorder="1" applyAlignment="1">
      <alignment vertical="center" wrapText="1"/>
    </xf>
    <xf numFmtId="165" fontId="5" fillId="2" borderId="17" xfId="6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&#1054;&#1093;&#1080;&#1088;&#1075;&#1080;%20&#1101;&#1090;&#1072;&#1087;%20&#1084;&#1086;&#1083;&#1080;&#1103;&#1083;&#1072;&#1096;&#1090;&#1080;&#1088;&#1080;&#1096;\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2.201\Set_moliya\General\&#1064;.&#1059;&#1089;&#1084;&#1072;&#1085;&#1086;&#1074;\2021%20&#1081;&#1080;&#1083;\01.&#1052;&#1072;&#1088;&#1082;&#1072;&#1079;&#1083;&#1072;&#1096;&#1075;&#1072;&#1085;%20&#1090;&#1086;&#1087;&#1096;&#1080;&#1088;&#1080;&#1179;&#1083;&#1072;&#1088;\06.&#1086;&#1087;&#1077;&#1085;&#1073;&#1102;&#1076;&#1078;&#1077;&#1090;\&#1047;&#1072;&#1076;&#1072;&#1085;&#1080;&#1077;\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0A04_XAA_1\Desktop\&#1054;&#1087;&#1077;&#1085;&#1073;&#1072;&#1076;&#1078;&#1077;&#1090;%20&#1080;&#1076;&#1077;&#1103;&#1083;&#1072;&#1088;\01.%20&#1043;&#1086;&#1103;&#1083;&#1072;&#1088;&#1088;&#1088;&#1088;&#1088;&#1088;&#1088;\OSG%20Portal%20&#1073;&#1091;&#1081;&#1080;&#1095;&#1072;\01.%20&#1040;&#1085;&#1072;&#1083;&#1080;&#1079;%20&#1090;&#1072;&#1082;&#1083;&#1080;&#1092;&#1083;&#1072;&#1088;\001.%20&#1057;&#1074;&#1086;&#1076;&#1082;&#1072;\07.08%20&#1089;&#1074;&#1086;&#1076;&#1082;&#1072;\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view="pageBreakPreview" zoomScaleSheetLayoutView="100" workbookViewId="0">
      <selection activeCell="B15" sqref="B15:C20"/>
    </sheetView>
  </sheetViews>
  <sheetFormatPr defaultColWidth="57.5703125" defaultRowHeight="15" x14ac:dyDescent="0.25"/>
  <cols>
    <col min="1" max="1" width="7.28515625" style="1" customWidth="1"/>
    <col min="2" max="2" width="111.140625" style="1" customWidth="1"/>
    <col min="3" max="3" width="33.42578125" style="1" customWidth="1"/>
    <col min="4" max="7" width="11.42578125" style="1" customWidth="1"/>
    <col min="8" max="16384" width="57.5703125" style="1"/>
  </cols>
  <sheetData>
    <row r="1" spans="1:6" ht="45" customHeight="1" x14ac:dyDescent="0.25">
      <c r="A1" s="85" t="s">
        <v>70</v>
      </c>
      <c r="B1" s="85"/>
      <c r="C1" s="85"/>
    </row>
    <row r="2" spans="1:6" ht="20.25" x14ac:dyDescent="0.25">
      <c r="A2" s="85" t="s">
        <v>64</v>
      </c>
      <c r="B2" s="85"/>
      <c r="C2" s="85"/>
    </row>
    <row r="3" spans="1:6" ht="20.25" x14ac:dyDescent="0.25">
      <c r="A3" s="48"/>
      <c r="B3" s="53" t="s">
        <v>69</v>
      </c>
      <c r="C3" s="63" t="s">
        <v>71</v>
      </c>
    </row>
    <row r="4" spans="1:6" ht="32.25" customHeight="1" thickBot="1" x14ac:dyDescent="0.3">
      <c r="C4" s="2" t="s">
        <v>10</v>
      </c>
    </row>
    <row r="5" spans="1:6" ht="27" customHeight="1" x14ac:dyDescent="0.25">
      <c r="A5" s="81" t="s">
        <v>0</v>
      </c>
      <c r="B5" s="83" t="s">
        <v>1</v>
      </c>
      <c r="C5" s="79" t="s">
        <v>61</v>
      </c>
    </row>
    <row r="6" spans="1:6" ht="28.5" customHeight="1" thickBot="1" x14ac:dyDescent="0.3">
      <c r="A6" s="82"/>
      <c r="B6" s="84"/>
      <c r="C6" s="80"/>
    </row>
    <row r="7" spans="1:6" ht="48" customHeight="1" x14ac:dyDescent="0.25">
      <c r="A7" s="6">
        <v>1</v>
      </c>
      <c r="B7" s="29" t="s">
        <v>2</v>
      </c>
      <c r="C7" s="68">
        <f>616.6+168.35</f>
        <v>784.95</v>
      </c>
    </row>
    <row r="8" spans="1:6" ht="40.5" customHeight="1" x14ac:dyDescent="0.25">
      <c r="A8" s="9">
        <v>2</v>
      </c>
      <c r="B8" s="30" t="s">
        <v>3</v>
      </c>
      <c r="C8" s="68">
        <f>+'16.1-илова'!H13</f>
        <v>6400</v>
      </c>
    </row>
    <row r="9" spans="1:6" ht="37.5" x14ac:dyDescent="0.25">
      <c r="A9" s="9">
        <v>3</v>
      </c>
      <c r="B9" s="30" t="s">
        <v>4</v>
      </c>
      <c r="C9" s="68">
        <f>+'16.2-илова'!J15</f>
        <v>7143</v>
      </c>
    </row>
    <row r="10" spans="1:6" ht="37.5" x14ac:dyDescent="0.25">
      <c r="A10" s="22" t="s">
        <v>5</v>
      </c>
      <c r="B10" s="24" t="s">
        <v>6</v>
      </c>
      <c r="C10" s="68">
        <f>+'16.2-илова'!K15</f>
        <v>741.19999999999993</v>
      </c>
    </row>
    <row r="11" spans="1:6" ht="37.5" x14ac:dyDescent="0.25">
      <c r="A11" s="22" t="s">
        <v>7</v>
      </c>
      <c r="B11" s="24" t="s">
        <v>8</v>
      </c>
      <c r="C11" s="68">
        <f>+C9-C10</f>
        <v>6401.8</v>
      </c>
    </row>
    <row r="12" spans="1:6" ht="42.75" customHeight="1" thickBot="1" x14ac:dyDescent="0.3">
      <c r="A12" s="31">
        <v>4</v>
      </c>
      <c r="B12" s="32" t="s">
        <v>9</v>
      </c>
      <c r="C12" s="43">
        <f>+C7+C8-C9</f>
        <v>41.949999999999818</v>
      </c>
      <c r="E12" s="72"/>
      <c r="F12" s="72"/>
    </row>
    <row r="13" spans="1:6" x14ac:dyDescent="0.25">
      <c r="E13" s="72"/>
    </row>
    <row r="15" spans="1:6" ht="37.5" customHeight="1" x14ac:dyDescent="0.3">
      <c r="B15" s="78"/>
      <c r="C15" s="78"/>
    </row>
    <row r="16" spans="1:6" ht="18.75" x14ac:dyDescent="0.3">
      <c r="B16" s="50"/>
      <c r="C16" s="50"/>
    </row>
    <row r="17" spans="2:3" ht="18.75" x14ac:dyDescent="0.3">
      <c r="B17" s="78"/>
      <c r="C17" s="78"/>
    </row>
  </sheetData>
  <mergeCells count="7">
    <mergeCell ref="A1:C1"/>
    <mergeCell ref="A2:C2"/>
    <mergeCell ref="B15:C15"/>
    <mergeCell ref="B17:C17"/>
    <mergeCell ref="C5:C6"/>
    <mergeCell ref="A5:A6"/>
    <mergeCell ref="B5:B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topLeftCell="A7" zoomScale="85" zoomScaleSheetLayoutView="85" workbookViewId="0">
      <selection activeCell="C16" sqref="C16:H18"/>
    </sheetView>
  </sheetViews>
  <sheetFormatPr defaultRowHeight="15" x14ac:dyDescent="0.25"/>
  <cols>
    <col min="1" max="1" width="6.28515625" style="3" customWidth="1"/>
    <col min="2" max="2" width="13.42578125" style="3" customWidth="1"/>
    <col min="3" max="3" width="49.28515625" style="3" customWidth="1"/>
    <col min="4" max="7" width="19.5703125" style="3" customWidth="1"/>
    <col min="8" max="8" width="34.42578125" style="3" customWidth="1"/>
    <col min="9" max="9" width="24" style="3" customWidth="1"/>
    <col min="10" max="10" width="32.28515625" style="3" customWidth="1"/>
    <col min="11" max="13" width="9.140625" style="3"/>
    <col min="14" max="14" width="23" style="3" customWidth="1"/>
    <col min="15" max="16384" width="9.140625" style="3"/>
  </cols>
  <sheetData>
    <row r="1" spans="1:14" ht="52.5" customHeight="1" x14ac:dyDescent="0.25">
      <c r="A1" s="86" t="s">
        <v>72</v>
      </c>
      <c r="B1" s="86"/>
      <c r="C1" s="86"/>
      <c r="D1" s="86"/>
      <c r="E1" s="86"/>
      <c r="F1" s="86"/>
      <c r="G1" s="86"/>
      <c r="H1" s="86"/>
      <c r="I1" s="86"/>
      <c r="J1" s="86"/>
    </row>
    <row r="2" spans="1:14" ht="15.75" thickBot="1" x14ac:dyDescent="0.3">
      <c r="A2" s="4"/>
      <c r="B2" s="4"/>
      <c r="C2" s="4"/>
      <c r="D2" s="4"/>
      <c r="E2" s="4"/>
      <c r="F2" s="4"/>
      <c r="G2" s="4"/>
      <c r="H2" s="4"/>
      <c r="J2" s="60" t="s">
        <v>73</v>
      </c>
    </row>
    <row r="3" spans="1:14" ht="68.25" customHeight="1" x14ac:dyDescent="0.25">
      <c r="A3" s="81" t="s">
        <v>0</v>
      </c>
      <c r="B3" s="83" t="s">
        <v>29</v>
      </c>
      <c r="C3" s="83"/>
      <c r="D3" s="83" t="s">
        <v>30</v>
      </c>
      <c r="E3" s="83"/>
      <c r="F3" s="83"/>
      <c r="G3" s="83"/>
      <c r="H3" s="83" t="s">
        <v>31</v>
      </c>
      <c r="I3" s="83" t="s">
        <v>32</v>
      </c>
      <c r="J3" s="87" t="s">
        <v>33</v>
      </c>
    </row>
    <row r="4" spans="1:14" ht="54.75" customHeight="1" thickBot="1" x14ac:dyDescent="0.3">
      <c r="A4" s="82"/>
      <c r="B4" s="84"/>
      <c r="C4" s="84"/>
      <c r="D4" s="5" t="s">
        <v>34</v>
      </c>
      <c r="E4" s="5" t="s">
        <v>35</v>
      </c>
      <c r="F4" s="5" t="s">
        <v>36</v>
      </c>
      <c r="G4" s="5" t="s">
        <v>37</v>
      </c>
      <c r="H4" s="84"/>
      <c r="I4" s="84"/>
      <c r="J4" s="88"/>
    </row>
    <row r="5" spans="1:14" ht="56.25" customHeight="1" x14ac:dyDescent="0.25">
      <c r="A5" s="20">
        <v>1</v>
      </c>
      <c r="B5" s="89" t="s">
        <v>38</v>
      </c>
      <c r="C5" s="89"/>
      <c r="D5" s="46">
        <v>8905</v>
      </c>
      <c r="E5" s="42"/>
      <c r="F5" s="42"/>
      <c r="G5" s="42"/>
      <c r="H5" s="74">
        <v>3880</v>
      </c>
      <c r="I5" s="7">
        <f>+H5-SUM(D5:G5)</f>
        <v>-5025</v>
      </c>
      <c r="J5" s="8"/>
    </row>
    <row r="6" spans="1:14" ht="56.25" customHeight="1" x14ac:dyDescent="0.25">
      <c r="A6" s="20">
        <v>2</v>
      </c>
      <c r="B6" s="89" t="s">
        <v>68</v>
      </c>
      <c r="C6" s="89"/>
      <c r="D6" s="46">
        <v>4000</v>
      </c>
      <c r="E6" s="42"/>
      <c r="F6" s="42"/>
      <c r="G6" s="42"/>
      <c r="H6" s="74">
        <v>2000</v>
      </c>
      <c r="I6" s="7">
        <f>+H6-SUM(D6:G6)</f>
        <v>-2000</v>
      </c>
      <c r="J6" s="8"/>
      <c r="N6" s="3">
        <f>178.1*5%</f>
        <v>8.9049999999999994</v>
      </c>
    </row>
    <row r="7" spans="1:14" ht="56.25" customHeight="1" x14ac:dyDescent="0.25">
      <c r="A7" s="21">
        <v>3</v>
      </c>
      <c r="B7" s="90" t="s">
        <v>39</v>
      </c>
      <c r="C7" s="90"/>
      <c r="D7" s="45">
        <v>0</v>
      </c>
      <c r="E7" s="45"/>
      <c r="F7" s="45"/>
      <c r="G7" s="45"/>
      <c r="H7" s="75"/>
      <c r="I7" s="7">
        <f t="shared" ref="I7:I13" si="0">+H7-SUM(D7:G7)</f>
        <v>0</v>
      </c>
      <c r="J7" s="11"/>
    </row>
    <row r="8" spans="1:14" ht="56.25" customHeight="1" x14ac:dyDescent="0.25">
      <c r="A8" s="22" t="s">
        <v>5</v>
      </c>
      <c r="B8" s="92"/>
      <c r="C8" s="24" t="s">
        <v>40</v>
      </c>
      <c r="D8" s="44">
        <v>520</v>
      </c>
      <c r="E8" s="26"/>
      <c r="F8" s="26"/>
      <c r="G8" s="26"/>
      <c r="H8" s="76">
        <v>520</v>
      </c>
      <c r="I8" s="7">
        <f t="shared" si="0"/>
        <v>0</v>
      </c>
      <c r="J8" s="11"/>
    </row>
    <row r="9" spans="1:14" ht="56.25" customHeight="1" x14ac:dyDescent="0.25">
      <c r="A9" s="22" t="s">
        <v>7</v>
      </c>
      <c r="B9" s="92"/>
      <c r="C9" s="24" t="s">
        <v>41</v>
      </c>
      <c r="D9" s="44"/>
      <c r="E9" s="49"/>
      <c r="F9" s="26"/>
      <c r="G9" s="26"/>
      <c r="H9" s="76">
        <f>+D9+E9</f>
        <v>0</v>
      </c>
      <c r="I9" s="7">
        <f t="shared" si="0"/>
        <v>0</v>
      </c>
      <c r="J9" s="11"/>
    </row>
    <row r="10" spans="1:14" ht="56.25" customHeight="1" x14ac:dyDescent="0.25">
      <c r="A10" s="22" t="s">
        <v>65</v>
      </c>
      <c r="B10" s="92"/>
      <c r="C10" s="24" t="s">
        <v>42</v>
      </c>
      <c r="D10" s="26"/>
      <c r="E10" s="26"/>
      <c r="F10" s="26"/>
      <c r="G10" s="26"/>
      <c r="H10" s="24"/>
      <c r="I10" s="7">
        <f t="shared" si="0"/>
        <v>0</v>
      </c>
      <c r="J10" s="11"/>
    </row>
    <row r="11" spans="1:14" ht="56.25" customHeight="1" x14ac:dyDescent="0.25">
      <c r="A11" s="22" t="s">
        <v>66</v>
      </c>
      <c r="B11" s="92"/>
      <c r="C11" s="24" t="s">
        <v>43</v>
      </c>
      <c r="D11" s="26"/>
      <c r="E11" s="26"/>
      <c r="F11" s="26"/>
      <c r="G11" s="26"/>
      <c r="H11" s="24"/>
      <c r="I11" s="7">
        <f t="shared" si="0"/>
        <v>0</v>
      </c>
      <c r="J11" s="11"/>
    </row>
    <row r="12" spans="1:14" ht="56.25" customHeight="1" thickBot="1" x14ac:dyDescent="0.3">
      <c r="A12" s="23" t="s">
        <v>67</v>
      </c>
      <c r="B12" s="93"/>
      <c r="C12" s="25" t="s">
        <v>44</v>
      </c>
      <c r="D12" s="27"/>
      <c r="E12" s="27"/>
      <c r="F12" s="27"/>
      <c r="G12" s="27"/>
      <c r="H12" s="25"/>
      <c r="I12" s="7">
        <f t="shared" si="0"/>
        <v>0</v>
      </c>
      <c r="J12" s="14"/>
    </row>
    <row r="13" spans="1:14" ht="47.25" customHeight="1" thickBot="1" x14ac:dyDescent="0.3">
      <c r="A13" s="15">
        <v>4</v>
      </c>
      <c r="B13" s="91" t="s">
        <v>45</v>
      </c>
      <c r="C13" s="91"/>
      <c r="D13" s="47">
        <f>SUM(D5:D12)</f>
        <v>13425</v>
      </c>
      <c r="E13" s="47">
        <f t="shared" ref="E13:G13" si="1">+E5+E7</f>
        <v>0</v>
      </c>
      <c r="F13" s="47">
        <f t="shared" si="1"/>
        <v>0</v>
      </c>
      <c r="G13" s="47">
        <f t="shared" si="1"/>
        <v>0</v>
      </c>
      <c r="H13" s="77">
        <f>SUM(H5:H12)</f>
        <v>6400</v>
      </c>
      <c r="I13" s="47">
        <f t="shared" si="0"/>
        <v>-7025</v>
      </c>
      <c r="J13" s="17"/>
    </row>
    <row r="15" spans="1:14" x14ac:dyDescent="0.25">
      <c r="D15" s="59"/>
    </row>
    <row r="16" spans="1:14" ht="37.5" customHeight="1" x14ac:dyDescent="0.3">
      <c r="C16" s="78"/>
      <c r="D16" s="78"/>
      <c r="E16" s="78"/>
      <c r="F16" s="78"/>
      <c r="G16" s="78"/>
      <c r="H16" s="78"/>
    </row>
    <row r="17" spans="3:8" ht="22.5" x14ac:dyDescent="0.3">
      <c r="C17" s="50"/>
      <c r="D17" s="50"/>
      <c r="E17" s="50"/>
      <c r="F17" s="50"/>
      <c r="G17" s="54"/>
      <c r="H17" s="54"/>
    </row>
    <row r="18" spans="3:8" ht="37.5" customHeight="1" x14ac:dyDescent="0.3">
      <c r="C18" s="78"/>
      <c r="D18" s="78"/>
      <c r="E18" s="78"/>
      <c r="F18" s="78"/>
      <c r="G18" s="78"/>
      <c r="H18" s="78"/>
    </row>
    <row r="19" spans="3:8" x14ac:dyDescent="0.25">
      <c r="C19" s="1"/>
      <c r="D19" s="1"/>
      <c r="E19" s="1"/>
      <c r="F19" s="1"/>
    </row>
  </sheetData>
  <mergeCells count="14">
    <mergeCell ref="C16:H16"/>
    <mergeCell ref="C18:H18"/>
    <mergeCell ref="B5:C5"/>
    <mergeCell ref="B7:C7"/>
    <mergeCell ref="B13:C13"/>
    <mergeCell ref="B8:B12"/>
    <mergeCell ref="B6:C6"/>
    <mergeCell ref="A1:J1"/>
    <mergeCell ref="A3:A4"/>
    <mergeCell ref="B3:C4"/>
    <mergeCell ref="D3:G3"/>
    <mergeCell ref="H3:H4"/>
    <mergeCell ref="I3:I4"/>
    <mergeCell ref="J3:J4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topLeftCell="A13" zoomScale="85" zoomScaleSheetLayoutView="85" workbookViewId="0">
      <selection activeCell="B17" sqref="B17:G22"/>
    </sheetView>
  </sheetViews>
  <sheetFormatPr defaultColWidth="57.5703125" defaultRowHeight="15" x14ac:dyDescent="0.25"/>
  <cols>
    <col min="1" max="1" width="9" style="1" customWidth="1"/>
    <col min="2" max="2" width="98.28515625" style="1" customWidth="1"/>
    <col min="3" max="3" width="26.7109375" style="1" customWidth="1"/>
    <col min="4" max="4" width="33.85546875" style="1" customWidth="1"/>
    <col min="5" max="5" width="25.7109375" style="1" customWidth="1"/>
    <col min="6" max="6" width="28.42578125" style="1" bestFit="1" customWidth="1"/>
    <col min="7" max="16384" width="57.5703125" style="1"/>
  </cols>
  <sheetData>
    <row r="1" spans="1:6" ht="38.25" customHeight="1" x14ac:dyDescent="0.25">
      <c r="A1" s="85" t="s">
        <v>74</v>
      </c>
      <c r="B1" s="85"/>
      <c r="C1" s="85"/>
      <c r="D1" s="85"/>
      <c r="E1" s="85"/>
      <c r="F1" s="85"/>
    </row>
    <row r="2" spans="1:6" ht="28.5" customHeight="1" x14ac:dyDescent="0.25">
      <c r="A2" s="85" t="s">
        <v>64</v>
      </c>
      <c r="B2" s="85"/>
      <c r="C2" s="85"/>
      <c r="D2" s="85"/>
      <c r="E2" s="85"/>
      <c r="F2" s="85"/>
    </row>
    <row r="3" spans="1:6" ht="21" thickBot="1" x14ac:dyDescent="0.3">
      <c r="A3" s="85"/>
      <c r="B3" s="85"/>
      <c r="C3" s="85"/>
      <c r="D3" s="85"/>
      <c r="E3" s="85"/>
      <c r="F3" s="85"/>
    </row>
    <row r="4" spans="1:6" ht="30" customHeight="1" x14ac:dyDescent="0.25">
      <c r="A4" s="81" t="s">
        <v>0</v>
      </c>
      <c r="B4" s="83" t="s">
        <v>11</v>
      </c>
      <c r="C4" s="83" t="s">
        <v>60</v>
      </c>
      <c r="D4" s="83" t="s">
        <v>12</v>
      </c>
      <c r="E4" s="83"/>
      <c r="F4" s="87"/>
    </row>
    <row r="5" spans="1:6" ht="42" customHeight="1" thickBot="1" x14ac:dyDescent="0.3">
      <c r="A5" s="82"/>
      <c r="B5" s="84"/>
      <c r="C5" s="84"/>
      <c r="D5" s="5" t="s">
        <v>13</v>
      </c>
      <c r="E5" s="5" t="s">
        <v>14</v>
      </c>
      <c r="F5" s="28" t="s">
        <v>15</v>
      </c>
    </row>
    <row r="6" spans="1:6" ht="57" customHeight="1" x14ac:dyDescent="0.25">
      <c r="A6" s="6">
        <v>1</v>
      </c>
      <c r="B6" s="29" t="s">
        <v>63</v>
      </c>
      <c r="C6" s="7">
        <v>7</v>
      </c>
      <c r="D6" s="7" t="s">
        <v>62</v>
      </c>
      <c r="E6" s="7">
        <v>7</v>
      </c>
      <c r="F6" s="38">
        <f>+'16.2-илова'!H5+'16.2-илова'!H7+'16.2-илова'!H8+'16.2-илова'!H9+'16.2-илова'!H10+'16.2-илова'!H11+'16.2-илова'!H13</f>
        <v>9460</v>
      </c>
    </row>
    <row r="7" spans="1:6" ht="57" customHeight="1" x14ac:dyDescent="0.25">
      <c r="A7" s="9">
        <v>2</v>
      </c>
      <c r="B7" s="18" t="s">
        <v>16</v>
      </c>
      <c r="C7" s="10">
        <v>2</v>
      </c>
      <c r="D7" s="10" t="s">
        <v>17</v>
      </c>
      <c r="E7" s="10">
        <v>2</v>
      </c>
      <c r="F7" s="39">
        <f>+'16.2-илова'!H12+'16.2-илова'!H6</f>
        <v>2720</v>
      </c>
    </row>
    <row r="8" spans="1:6" ht="57" customHeight="1" x14ac:dyDescent="0.25">
      <c r="A8" s="9">
        <v>3</v>
      </c>
      <c r="B8" s="18" t="s">
        <v>18</v>
      </c>
      <c r="C8" s="10"/>
      <c r="D8" s="10" t="s">
        <v>17</v>
      </c>
      <c r="E8" s="10"/>
      <c r="F8" s="39"/>
    </row>
    <row r="9" spans="1:6" ht="57" customHeight="1" x14ac:dyDescent="0.25">
      <c r="A9" s="9">
        <v>4</v>
      </c>
      <c r="B9" s="18" t="s">
        <v>19</v>
      </c>
      <c r="C9" s="10">
        <v>1</v>
      </c>
      <c r="D9" s="10" t="s">
        <v>17</v>
      </c>
      <c r="E9" s="10">
        <v>1</v>
      </c>
      <c r="F9" s="39">
        <f>+'16.2-илова'!H14</f>
        <v>1196</v>
      </c>
    </row>
    <row r="10" spans="1:6" ht="57" customHeight="1" x14ac:dyDescent="0.25">
      <c r="A10" s="9">
        <v>5</v>
      </c>
      <c r="B10" s="18" t="s">
        <v>20</v>
      </c>
      <c r="C10" s="10"/>
      <c r="D10" s="10" t="s">
        <v>17</v>
      </c>
      <c r="E10" s="10"/>
      <c r="F10" s="39"/>
    </row>
    <row r="11" spans="1:6" ht="57" customHeight="1" x14ac:dyDescent="0.25">
      <c r="A11" s="9">
        <v>6</v>
      </c>
      <c r="B11" s="18" t="s">
        <v>21</v>
      </c>
      <c r="C11" s="10"/>
      <c r="D11" s="10" t="s">
        <v>62</v>
      </c>
      <c r="E11" s="10"/>
      <c r="F11" s="39"/>
    </row>
    <row r="12" spans="1:6" ht="57" customHeight="1" x14ac:dyDescent="0.25">
      <c r="A12" s="9">
        <v>7</v>
      </c>
      <c r="B12" s="18" t="s">
        <v>22</v>
      </c>
      <c r="C12" s="10"/>
      <c r="D12" s="10" t="s">
        <v>23</v>
      </c>
      <c r="E12" s="10"/>
      <c r="F12" s="39"/>
    </row>
    <row r="13" spans="1:6" ht="57" customHeight="1" x14ac:dyDescent="0.25">
      <c r="A13" s="9">
        <v>8</v>
      </c>
      <c r="B13" s="18" t="s">
        <v>24</v>
      </c>
      <c r="C13" s="10"/>
      <c r="D13" s="10" t="s">
        <v>25</v>
      </c>
      <c r="E13" s="10"/>
      <c r="F13" s="39"/>
    </row>
    <row r="14" spans="1:6" ht="57" customHeight="1" thickBot="1" x14ac:dyDescent="0.3">
      <c r="A14" s="12">
        <v>9</v>
      </c>
      <c r="B14" s="19" t="s">
        <v>26</v>
      </c>
      <c r="C14" s="13"/>
      <c r="D14" s="13" t="s">
        <v>17</v>
      </c>
      <c r="E14" s="13"/>
      <c r="F14" s="40"/>
    </row>
    <row r="15" spans="1:6" ht="19.5" thickBot="1" x14ac:dyDescent="0.3">
      <c r="A15" s="96" t="s">
        <v>27</v>
      </c>
      <c r="B15" s="91"/>
      <c r="C15" s="16">
        <f>+SUM(C6:C14)</f>
        <v>10</v>
      </c>
      <c r="D15" s="16" t="s">
        <v>28</v>
      </c>
      <c r="E15" s="16" t="s">
        <v>28</v>
      </c>
      <c r="F15" s="41">
        <f>+SUM(F6:F14)</f>
        <v>13376</v>
      </c>
    </row>
    <row r="17" spans="2:7" ht="18.75" x14ac:dyDescent="0.25">
      <c r="B17" s="95"/>
      <c r="C17" s="95"/>
      <c r="D17" s="95"/>
      <c r="E17" s="36"/>
      <c r="F17" s="52"/>
      <c r="G17" s="51"/>
    </row>
    <row r="18" spans="2:7" ht="18.75" x14ac:dyDescent="0.3">
      <c r="B18" s="94"/>
      <c r="C18" s="94"/>
      <c r="D18" s="94"/>
      <c r="E18" s="94"/>
      <c r="F18" s="94"/>
      <c r="G18" s="94"/>
    </row>
    <row r="19" spans="2:7" ht="22.5" x14ac:dyDescent="0.3">
      <c r="B19" s="50"/>
      <c r="C19" s="50"/>
      <c r="D19" s="50"/>
      <c r="E19" s="50"/>
      <c r="F19" s="54"/>
      <c r="G19" s="54"/>
    </row>
    <row r="20" spans="2:7" ht="18.75" x14ac:dyDescent="0.3">
      <c r="B20" s="94"/>
      <c r="C20" s="94"/>
      <c r="D20" s="94"/>
      <c r="E20" s="94"/>
      <c r="F20" s="94"/>
      <c r="G20" s="94"/>
    </row>
  </sheetData>
  <mergeCells count="11">
    <mergeCell ref="B20:G20"/>
    <mergeCell ref="B17:D17"/>
    <mergeCell ref="A1:F1"/>
    <mergeCell ref="A2:F2"/>
    <mergeCell ref="A3:F3"/>
    <mergeCell ref="D4:F4"/>
    <mergeCell ref="A15:B15"/>
    <mergeCell ref="A4:A5"/>
    <mergeCell ref="B4:B5"/>
    <mergeCell ref="C4:C5"/>
    <mergeCell ref="B18:G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A10" zoomScale="85" zoomScaleNormal="70" zoomScaleSheetLayoutView="85" workbookViewId="0">
      <selection activeCell="C17" sqref="C17:H22"/>
    </sheetView>
  </sheetViews>
  <sheetFormatPr defaultRowHeight="15" x14ac:dyDescent="0.25"/>
  <cols>
    <col min="1" max="1" width="9.140625" style="3"/>
    <col min="2" max="2" width="26.28515625" style="3" customWidth="1"/>
    <col min="3" max="3" width="14.7109375" style="3" customWidth="1"/>
    <col min="4" max="4" width="11.85546875" style="3" customWidth="1"/>
    <col min="5" max="5" width="11.5703125" style="3" customWidth="1"/>
    <col min="6" max="6" width="14.42578125" style="3" customWidth="1"/>
    <col min="7" max="7" width="57.5703125" style="36" customWidth="1"/>
    <col min="8" max="8" width="20.7109375" style="37" customWidth="1"/>
    <col min="9" max="9" width="16.85546875" style="37" customWidth="1"/>
    <col min="10" max="10" width="23" style="37" customWidth="1"/>
    <col min="11" max="11" width="20.42578125" style="37" customWidth="1"/>
    <col min="12" max="12" width="20" style="37" customWidth="1"/>
    <col min="13" max="14" width="12.28515625" style="3" bestFit="1" customWidth="1"/>
    <col min="15" max="15" width="13.42578125" style="3" bestFit="1" customWidth="1"/>
    <col min="16" max="16" width="12.28515625" style="3" bestFit="1" customWidth="1"/>
    <col min="17" max="16384" width="9.140625" style="3"/>
  </cols>
  <sheetData>
    <row r="1" spans="1:13" ht="73.5" customHeight="1" x14ac:dyDescent="0.25">
      <c r="A1" s="98" t="s">
        <v>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21" thickBo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39" customHeight="1" x14ac:dyDescent="0.25">
      <c r="A3" s="101" t="s">
        <v>0</v>
      </c>
      <c r="B3" s="103" t="s">
        <v>46</v>
      </c>
      <c r="C3" s="103" t="s">
        <v>47</v>
      </c>
      <c r="D3" s="103" t="s">
        <v>48</v>
      </c>
      <c r="E3" s="103"/>
      <c r="F3" s="103"/>
      <c r="G3" s="103" t="s">
        <v>49</v>
      </c>
      <c r="H3" s="105" t="s">
        <v>50</v>
      </c>
      <c r="I3" s="106"/>
      <c r="J3" s="106"/>
      <c r="K3" s="106"/>
      <c r="L3" s="107"/>
      <c r="M3" s="64"/>
    </row>
    <row r="4" spans="1:13" ht="107.25" customHeight="1" thickBot="1" x14ac:dyDescent="0.3">
      <c r="A4" s="102"/>
      <c r="B4" s="104"/>
      <c r="C4" s="104"/>
      <c r="D4" s="33" t="s">
        <v>51</v>
      </c>
      <c r="E4" s="33" t="s">
        <v>52</v>
      </c>
      <c r="F4" s="33" t="s">
        <v>53</v>
      </c>
      <c r="G4" s="104"/>
      <c r="H4" s="33" t="s">
        <v>54</v>
      </c>
      <c r="I4" s="33" t="s">
        <v>55</v>
      </c>
      <c r="J4" s="33" t="s">
        <v>56</v>
      </c>
      <c r="K4" s="33" t="s">
        <v>57</v>
      </c>
      <c r="L4" s="67" t="s">
        <v>58</v>
      </c>
      <c r="M4" s="64"/>
    </row>
    <row r="5" spans="1:13" ht="45" customHeight="1" x14ac:dyDescent="0.25">
      <c r="A5" s="34">
        <v>1</v>
      </c>
      <c r="B5" s="61" t="s">
        <v>76</v>
      </c>
      <c r="C5" s="61">
        <v>5004</v>
      </c>
      <c r="D5" s="69"/>
      <c r="E5" s="69"/>
      <c r="F5" s="61">
        <v>5004</v>
      </c>
      <c r="G5" s="61" t="s">
        <v>84</v>
      </c>
      <c r="H5" s="61">
        <v>1360</v>
      </c>
      <c r="I5" s="61">
        <v>1360</v>
      </c>
      <c r="J5" s="61">
        <v>461</v>
      </c>
      <c r="K5" s="61">
        <v>23.7</v>
      </c>
      <c r="L5" s="61">
        <f>+H5-K5</f>
        <v>1336.3</v>
      </c>
      <c r="M5" s="64"/>
    </row>
    <row r="6" spans="1:13" ht="39.75" customHeight="1" x14ac:dyDescent="0.25">
      <c r="A6" s="35">
        <f>+A5+1</f>
        <v>2</v>
      </c>
      <c r="B6" s="61" t="s">
        <v>77</v>
      </c>
      <c r="C6" s="61">
        <v>4806</v>
      </c>
      <c r="D6" s="69"/>
      <c r="E6" s="69"/>
      <c r="F6" s="61">
        <v>4806</v>
      </c>
      <c r="G6" s="61" t="s">
        <v>85</v>
      </c>
      <c r="H6" s="61">
        <v>1360</v>
      </c>
      <c r="I6" s="61">
        <v>1360</v>
      </c>
      <c r="J6" s="61">
        <v>1360</v>
      </c>
      <c r="K6" s="61">
        <v>23.7</v>
      </c>
      <c r="L6" s="61">
        <f t="shared" ref="L6:L14" si="0">+H6-K6</f>
        <v>1336.3</v>
      </c>
      <c r="M6" s="64"/>
    </row>
    <row r="7" spans="1:13" ht="65.25" customHeight="1" x14ac:dyDescent="0.25">
      <c r="A7" s="35">
        <f t="shared" ref="A7:A14" si="1">+A6+1</f>
        <v>3</v>
      </c>
      <c r="B7" s="61" t="s">
        <v>78</v>
      </c>
      <c r="C7" s="61">
        <v>4399</v>
      </c>
      <c r="D7" s="69"/>
      <c r="E7" s="69"/>
      <c r="F7" s="61">
        <v>4399</v>
      </c>
      <c r="G7" s="61" t="s">
        <v>86</v>
      </c>
      <c r="H7" s="61">
        <v>1360</v>
      </c>
      <c r="I7" s="61">
        <v>1360</v>
      </c>
      <c r="J7" s="61">
        <v>461</v>
      </c>
      <c r="K7" s="61">
        <v>23.7</v>
      </c>
      <c r="L7" s="61">
        <f t="shared" si="0"/>
        <v>1336.3</v>
      </c>
      <c r="M7" s="64"/>
    </row>
    <row r="8" spans="1:13" ht="36" customHeight="1" x14ac:dyDescent="0.25">
      <c r="A8" s="35">
        <f t="shared" si="1"/>
        <v>4</v>
      </c>
      <c r="B8" s="61" t="s">
        <v>79</v>
      </c>
      <c r="C8" s="61">
        <v>3980</v>
      </c>
      <c r="D8" s="69"/>
      <c r="E8" s="69"/>
      <c r="F8" s="61">
        <v>3980</v>
      </c>
      <c r="G8" s="61" t="s">
        <v>87</v>
      </c>
      <c r="H8" s="61">
        <v>1360</v>
      </c>
      <c r="I8" s="61">
        <v>1360</v>
      </c>
      <c r="J8" s="61">
        <v>461</v>
      </c>
      <c r="K8" s="61">
        <v>23.7</v>
      </c>
      <c r="L8" s="61">
        <f t="shared" si="0"/>
        <v>1336.3</v>
      </c>
      <c r="M8" s="64"/>
    </row>
    <row r="9" spans="1:13" ht="35.25" customHeight="1" x14ac:dyDescent="0.25">
      <c r="A9" s="35">
        <f t="shared" si="1"/>
        <v>5</v>
      </c>
      <c r="B9" s="61" t="s">
        <v>80</v>
      </c>
      <c r="C9" s="61">
        <v>3962</v>
      </c>
      <c r="D9" s="69"/>
      <c r="E9" s="69"/>
      <c r="F9" s="61">
        <v>3962</v>
      </c>
      <c r="G9" s="61" t="s">
        <v>88</v>
      </c>
      <c r="H9" s="61">
        <v>1360</v>
      </c>
      <c r="I9" s="61">
        <v>1360</v>
      </c>
      <c r="J9" s="61">
        <v>461</v>
      </c>
      <c r="K9" s="61">
        <v>23.7</v>
      </c>
      <c r="L9" s="61">
        <f t="shared" si="0"/>
        <v>1336.3</v>
      </c>
      <c r="M9" s="64"/>
    </row>
    <row r="10" spans="1:13" ht="30" x14ac:dyDescent="0.25">
      <c r="A10" s="35">
        <f t="shared" si="1"/>
        <v>6</v>
      </c>
      <c r="B10" s="61" t="s">
        <v>81</v>
      </c>
      <c r="C10" s="61">
        <v>3872</v>
      </c>
      <c r="D10" s="69"/>
      <c r="E10" s="69"/>
      <c r="F10" s="61">
        <v>3872</v>
      </c>
      <c r="G10" s="61" t="s">
        <v>89</v>
      </c>
      <c r="H10" s="61">
        <v>1360</v>
      </c>
      <c r="I10" s="61">
        <v>1360</v>
      </c>
      <c r="J10" s="61">
        <v>461</v>
      </c>
      <c r="K10" s="61">
        <v>23.7</v>
      </c>
      <c r="L10" s="61">
        <f t="shared" si="0"/>
        <v>1336.3</v>
      </c>
      <c r="M10" s="64"/>
    </row>
    <row r="11" spans="1:13" ht="30" x14ac:dyDescent="0.25">
      <c r="A11" s="35">
        <f t="shared" si="1"/>
        <v>7</v>
      </c>
      <c r="B11" s="61" t="s">
        <v>82</v>
      </c>
      <c r="C11" s="61">
        <v>3869</v>
      </c>
      <c r="D11" s="61"/>
      <c r="E11" s="61"/>
      <c r="F11" s="61">
        <v>3869</v>
      </c>
      <c r="G11" s="61" t="s">
        <v>90</v>
      </c>
      <c r="H11" s="61">
        <v>1360</v>
      </c>
      <c r="I11" s="61">
        <v>1360</v>
      </c>
      <c r="J11" s="61">
        <v>461</v>
      </c>
      <c r="K11" s="61">
        <v>22.6</v>
      </c>
      <c r="L11" s="61">
        <f t="shared" si="0"/>
        <v>1337.4</v>
      </c>
      <c r="M11" s="65"/>
    </row>
    <row r="12" spans="1:13" ht="45" x14ac:dyDescent="0.25">
      <c r="A12" s="35">
        <f t="shared" si="1"/>
        <v>8</v>
      </c>
      <c r="B12" s="61">
        <v>32325937007</v>
      </c>
      <c r="C12" s="61">
        <v>3226</v>
      </c>
      <c r="D12" s="61"/>
      <c r="E12" s="61"/>
      <c r="F12" s="61">
        <v>3226</v>
      </c>
      <c r="G12" s="61" t="s">
        <v>91</v>
      </c>
      <c r="H12" s="61">
        <v>1360</v>
      </c>
      <c r="I12" s="61">
        <v>1360</v>
      </c>
      <c r="J12" s="61">
        <v>1360</v>
      </c>
      <c r="K12" s="61">
        <v>534.9</v>
      </c>
      <c r="L12" s="61">
        <f t="shared" si="0"/>
        <v>825.1</v>
      </c>
      <c r="M12" s="65"/>
    </row>
    <row r="13" spans="1:13" ht="45" x14ac:dyDescent="0.25">
      <c r="A13" s="35">
        <f t="shared" si="1"/>
        <v>9</v>
      </c>
      <c r="B13" s="61">
        <v>32309201007</v>
      </c>
      <c r="C13" s="61">
        <v>3202</v>
      </c>
      <c r="D13" s="61"/>
      <c r="E13" s="61"/>
      <c r="F13" s="61">
        <v>3202</v>
      </c>
      <c r="G13" s="61" t="s">
        <v>92</v>
      </c>
      <c r="H13" s="61">
        <v>1300</v>
      </c>
      <c r="I13" s="61">
        <v>1300</v>
      </c>
      <c r="J13" s="61">
        <v>461</v>
      </c>
      <c r="K13" s="61">
        <v>13.8</v>
      </c>
      <c r="L13" s="61">
        <f t="shared" si="0"/>
        <v>1286.2</v>
      </c>
      <c r="M13" s="65"/>
    </row>
    <row r="14" spans="1:13" ht="35.25" customHeight="1" thickBot="1" x14ac:dyDescent="0.3">
      <c r="A14" s="71">
        <f t="shared" si="1"/>
        <v>10</v>
      </c>
      <c r="B14" s="61" t="s">
        <v>83</v>
      </c>
      <c r="C14" s="61">
        <v>2982</v>
      </c>
      <c r="D14" s="62"/>
      <c r="E14" s="62"/>
      <c r="F14" s="61">
        <v>2982</v>
      </c>
      <c r="G14" s="61" t="s">
        <v>93</v>
      </c>
      <c r="H14" s="61">
        <v>1196</v>
      </c>
      <c r="I14" s="61">
        <v>1196</v>
      </c>
      <c r="J14" s="61">
        <v>1196</v>
      </c>
      <c r="K14" s="61">
        <v>27.7</v>
      </c>
      <c r="L14" s="61">
        <f t="shared" si="0"/>
        <v>1168.3</v>
      </c>
      <c r="M14" s="65"/>
    </row>
    <row r="15" spans="1:13" s="58" customFormat="1" ht="39.75" customHeight="1" thickBot="1" x14ac:dyDescent="0.35">
      <c r="A15" s="99" t="s">
        <v>59</v>
      </c>
      <c r="B15" s="100"/>
      <c r="C15" s="100"/>
      <c r="D15" s="100"/>
      <c r="E15" s="100"/>
      <c r="F15" s="100"/>
      <c r="G15" s="100"/>
      <c r="H15" s="70">
        <f>SUM(H5:H14)</f>
        <v>13376</v>
      </c>
      <c r="I15" s="70">
        <f>SUM(I5:I14)</f>
        <v>13376</v>
      </c>
      <c r="J15" s="70">
        <f>SUM(J5:J14)</f>
        <v>7143</v>
      </c>
      <c r="K15" s="70">
        <f>SUM(K5:K14)</f>
        <v>741.19999999999993</v>
      </c>
      <c r="L15" s="70">
        <f>SUM(L5:L14)</f>
        <v>12634.800000000001</v>
      </c>
      <c r="M15" s="66"/>
    </row>
    <row r="16" spans="1:13" x14ac:dyDescent="0.25">
      <c r="J16" s="73"/>
    </row>
    <row r="17" spans="3:11" ht="26.25" customHeight="1" x14ac:dyDescent="0.3">
      <c r="C17" s="94"/>
      <c r="D17" s="94"/>
      <c r="E17" s="94"/>
      <c r="F17" s="94"/>
      <c r="G17" s="94"/>
      <c r="H17" s="94"/>
      <c r="I17" s="55"/>
      <c r="J17" s="97"/>
      <c r="K17" s="97"/>
    </row>
    <row r="18" spans="3:11" ht="26.25" x14ac:dyDescent="0.4">
      <c r="C18" s="50"/>
      <c r="D18" s="50"/>
      <c r="E18" s="50"/>
      <c r="F18" s="50"/>
      <c r="G18" s="54"/>
      <c r="H18" s="54"/>
      <c r="I18" s="56"/>
      <c r="J18" s="57"/>
      <c r="K18" s="57"/>
    </row>
    <row r="19" spans="3:11" ht="24.75" customHeight="1" x14ac:dyDescent="0.3">
      <c r="C19" s="94"/>
      <c r="D19" s="94"/>
      <c r="E19" s="94"/>
      <c r="F19" s="94"/>
      <c r="G19" s="94"/>
      <c r="H19" s="94"/>
      <c r="I19" s="55"/>
      <c r="J19" s="97"/>
      <c r="K19" s="97"/>
    </row>
  </sheetData>
  <mergeCells count="13">
    <mergeCell ref="J17:K17"/>
    <mergeCell ref="J19:K19"/>
    <mergeCell ref="A1:L1"/>
    <mergeCell ref="A2:L2"/>
    <mergeCell ref="A15:G15"/>
    <mergeCell ref="A3:A4"/>
    <mergeCell ref="B3:B4"/>
    <mergeCell ref="C3:C4"/>
    <mergeCell ref="D3:F3"/>
    <mergeCell ref="G3:G4"/>
    <mergeCell ref="H3:L3"/>
    <mergeCell ref="C17:H17"/>
    <mergeCell ref="C19:H1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6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  <vt:lpstr>'16.1-илова'!Область_печати</vt:lpstr>
      <vt:lpstr>'16-илова 1-жадвал'!Область_печати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Пользователь Windows</cp:lastModifiedBy>
  <cp:lastPrinted>2024-07-03T11:17:33Z</cp:lastPrinted>
  <dcterms:created xsi:type="dcterms:W3CDTF">2022-01-19T11:06:14Z</dcterms:created>
  <dcterms:modified xsi:type="dcterms:W3CDTF">2024-07-03T11:33:51Z</dcterms:modified>
</cp:coreProperties>
</file>